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OneDrive\OneDrive - Εθνικό Μετσόβιο Πολυτεχνείο\Mathimata\m&amp;b\2020\m&amp;b\Parousiaseis\"/>
    </mc:Choice>
  </mc:AlternateContent>
  <bookViews>
    <workbookView xWindow="0" yWindow="0" windowWidth="13410" windowHeight="8250" activeTab="2"/>
  </bookViews>
  <sheets>
    <sheet name="συρματοκοπή" sheetId="1" r:id="rId1"/>
    <sheet name="συρματοκοπή με εκρηκτικά" sheetId="2" r:id="rId2"/>
    <sheet name="συρματοκοπή και αλυσοπρίονο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D3" i="3"/>
  <c r="D5" i="3"/>
  <c r="D9" i="3"/>
  <c r="D10" i="3"/>
  <c r="D11" i="3"/>
  <c r="D12" i="3"/>
  <c r="D2" i="3"/>
  <c r="C11" i="3"/>
  <c r="C9" i="3"/>
  <c r="C8" i="3"/>
  <c r="C3" i="3"/>
  <c r="C2" i="3"/>
  <c r="B11" i="3"/>
  <c r="B9" i="3"/>
  <c r="B7" i="3"/>
  <c r="B6" i="3"/>
  <c r="B4" i="3"/>
  <c r="B3" i="3"/>
  <c r="B2" i="3"/>
  <c r="C5" i="3"/>
  <c r="C10" i="3"/>
  <c r="B10" i="3"/>
  <c r="D17" i="2"/>
  <c r="E16" i="2"/>
  <c r="E17" i="2"/>
  <c r="E15" i="2"/>
  <c r="E8" i="2"/>
  <c r="E7" i="2"/>
  <c r="E3" i="2"/>
  <c r="E4" i="2"/>
  <c r="E5" i="2"/>
  <c r="E2" i="2"/>
  <c r="D18" i="2"/>
  <c r="E18" i="2" s="1"/>
  <c r="D15" i="2"/>
  <c r="D8" i="2"/>
  <c r="D12" i="2"/>
  <c r="D9" i="2"/>
  <c r="D3" i="2"/>
  <c r="D6" i="2"/>
  <c r="D2" i="2"/>
  <c r="D16" i="2"/>
  <c r="C17" i="2"/>
  <c r="C15" i="2"/>
  <c r="C11" i="2"/>
  <c r="C10" i="2"/>
  <c r="C7" i="2"/>
  <c r="C3" i="2"/>
  <c r="C16" i="2" s="1"/>
  <c r="C2" i="2"/>
  <c r="B17" i="2"/>
  <c r="B15" i="2"/>
  <c r="B9" i="2"/>
  <c r="B5" i="2"/>
  <c r="B4" i="2"/>
  <c r="B3" i="2" s="1"/>
  <c r="B2" i="2"/>
  <c r="E14" i="1"/>
  <c r="B5" i="3" l="1"/>
  <c r="B12" i="3" s="1"/>
  <c r="C12" i="3"/>
  <c r="C8" i="2"/>
  <c r="C18" i="2" s="1"/>
  <c r="B8" i="2"/>
  <c r="B16" i="2"/>
  <c r="D3" i="1"/>
  <c r="D4" i="1"/>
  <c r="D5" i="1"/>
  <c r="D6" i="1"/>
  <c r="D7" i="1"/>
  <c r="D8" i="1"/>
  <c r="D9" i="1"/>
  <c r="D10" i="1"/>
  <c r="D11" i="1"/>
  <c r="D12" i="1"/>
  <c r="D13" i="1"/>
  <c r="D2" i="1"/>
  <c r="C12" i="1"/>
  <c r="B12" i="1"/>
  <c r="C14" i="1"/>
  <c r="B14" i="1"/>
  <c r="C7" i="1"/>
  <c r="B7" i="1"/>
  <c r="B18" i="2" l="1"/>
  <c r="F18" i="2" s="1"/>
  <c r="D14" i="1"/>
  <c r="C13" i="1" l="1"/>
  <c r="B13" i="1"/>
  <c r="C11" i="1"/>
  <c r="B11" i="1"/>
  <c r="C10" i="1"/>
  <c r="C9" i="1"/>
  <c r="B8" i="1"/>
  <c r="C6" i="1" l="1"/>
  <c r="C3" i="1"/>
  <c r="B3" i="1"/>
  <c r="B5" i="1"/>
  <c r="B4" i="1"/>
  <c r="C2" i="1"/>
  <c r="B2" i="1"/>
</calcChain>
</file>

<file path=xl/sharedStrings.xml><?xml version="1.0" encoding="utf-8"?>
<sst xmlns="http://schemas.openxmlformats.org/spreadsheetml/2006/main" count="53" uniqueCount="24">
  <si>
    <t>Συρματοκοπή</t>
  </si>
  <si>
    <t>Ενέργεια</t>
  </si>
  <si>
    <t>Κατανάλωση πετρελαίου wagon drill</t>
  </si>
  <si>
    <t>Κατανάλωση πετρελαίου αεροσυμπιεστή</t>
  </si>
  <si>
    <t>Νερό</t>
  </si>
  <si>
    <t>Αναλώσιμα</t>
  </si>
  <si>
    <t>Συντήρηση</t>
  </si>
  <si>
    <t>Λιπαντικά</t>
  </si>
  <si>
    <t>Εργατικά</t>
  </si>
  <si>
    <t>Σύνολο</t>
  </si>
  <si>
    <t>Αποσβέσεις</t>
  </si>
  <si>
    <t>Διατρητικά στελέχη</t>
  </si>
  <si>
    <t>Σύρμα</t>
  </si>
  <si>
    <t>Αναγόμωση</t>
  </si>
  <si>
    <t>Wagon Drill</t>
  </si>
  <si>
    <t>Μήκος διάτρησης</t>
  </si>
  <si>
    <t>Επιφάνεια κοπής</t>
  </si>
  <si>
    <t>Liner</t>
  </si>
  <si>
    <t>Κατανάλωση πετρελαίου Liner</t>
  </si>
  <si>
    <t>Εκρηκτική θρυαλλίδα</t>
  </si>
  <si>
    <t>Θρυαλλίδα ασφαλείας</t>
  </si>
  <si>
    <t>Καψύλιο</t>
  </si>
  <si>
    <t>Αλυσοπρίονο</t>
  </si>
  <si>
    <t>Αλυσίδα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</si>
</sst>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i/>
      <sz val="14"/>
      <color theme="1"/>
      <name val="Calibri"/>
      <family val="2"/>
      <charset val="161"/>
      <scheme val="minor"/>
    </font>
    <font>
      <i/>
      <sz val="14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164" fontId="2" fillId="0" borderId="0" xfId="0" applyNumberFormat="1" applyFont="1"/>
    <xf numFmtId="0" fontId="1" fillId="2" borderId="0" xfId="0" applyFont="1" applyFill="1"/>
    <xf numFmtId="164" fontId="4" fillId="2" borderId="0" xfId="0" applyNumberFormat="1" applyFont="1" applyFill="1"/>
    <xf numFmtId="164" fontId="3" fillId="2" borderId="0" xfId="0" applyNumberFormat="1" applyFont="1" applyFill="1"/>
    <xf numFmtId="164" fontId="2" fillId="2" borderId="0" xfId="0" applyNumberFormat="1" applyFont="1" applyFill="1"/>
    <xf numFmtId="164" fontId="2" fillId="0" borderId="2" xfId="0" applyNumberFormat="1" applyFont="1" applyBorder="1"/>
    <xf numFmtId="0" fontId="1" fillId="0" borderId="3" xfId="0" applyFont="1" applyBorder="1"/>
    <xf numFmtId="164" fontId="2" fillId="0" borderId="4" xfId="0" applyNumberFormat="1" applyFont="1" applyBorder="1"/>
    <xf numFmtId="164" fontId="2" fillId="0" borderId="5" xfId="0" applyNumberFormat="1" applyFont="1" applyBorder="1"/>
    <xf numFmtId="164" fontId="2" fillId="0" borderId="1" xfId="0" applyNumberFormat="1" applyFont="1" applyBorder="1"/>
    <xf numFmtId="0" fontId="1" fillId="0" borderId="6" xfId="0" applyFont="1" applyBorder="1"/>
    <xf numFmtId="0" fontId="2" fillId="0" borderId="7" xfId="0" applyFont="1" applyBorder="1"/>
    <xf numFmtId="0" fontId="2" fillId="0" borderId="1" xfId="0" applyFont="1" applyBorder="1"/>
    <xf numFmtId="2" fontId="2" fillId="0" borderId="0" xfId="0" applyNumberFormat="1" applyFont="1"/>
    <xf numFmtId="0" fontId="1" fillId="3" borderId="0" xfId="0" applyFont="1" applyFill="1"/>
    <xf numFmtId="164" fontId="3" fillId="3" borderId="0" xfId="0" applyNumberFormat="1" applyFont="1" applyFill="1"/>
    <xf numFmtId="164" fontId="2" fillId="0" borderId="8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G20" sqref="G20"/>
    </sheetView>
  </sheetViews>
  <sheetFormatPr defaultRowHeight="15" x14ac:dyDescent="0.25"/>
  <cols>
    <col min="1" max="1" width="55.28515625" customWidth="1"/>
    <col min="2" max="2" width="16.28515625" customWidth="1"/>
    <col min="3" max="3" width="19.85546875" customWidth="1"/>
    <col min="4" max="4" width="10.140625" customWidth="1"/>
    <col min="7" max="7" width="23.85546875" customWidth="1"/>
  </cols>
  <sheetData>
    <row r="1" spans="1:8" ht="19.5" thickBot="1" x14ac:dyDescent="0.35">
      <c r="A1" s="15"/>
      <c r="B1" s="16" t="s">
        <v>14</v>
      </c>
      <c r="C1" s="16" t="s">
        <v>0</v>
      </c>
      <c r="D1" s="17" t="s">
        <v>9</v>
      </c>
    </row>
    <row r="2" spans="1:8" ht="18.75" x14ac:dyDescent="0.3">
      <c r="A2" s="2" t="s">
        <v>10</v>
      </c>
      <c r="B2" s="5">
        <f>(0.2*50000*2.7/(220*8))</f>
        <v>15.340909090909092</v>
      </c>
      <c r="C2" s="5">
        <f>(0.2*17000*20.16/(220*8))</f>
        <v>38.945454545454545</v>
      </c>
      <c r="D2" s="10">
        <f>B2+C2</f>
        <v>54.286363636363639</v>
      </c>
      <c r="G2" s="1" t="s">
        <v>15</v>
      </c>
      <c r="H2" s="1">
        <v>38</v>
      </c>
    </row>
    <row r="3" spans="1:8" ht="18.75" x14ac:dyDescent="0.3">
      <c r="A3" s="2" t="s">
        <v>1</v>
      </c>
      <c r="B3" s="5">
        <f>SUM(B4:B5)</f>
        <v>19.00496590909091</v>
      </c>
      <c r="C3" s="2">
        <f>45*14.4*0.075</f>
        <v>48.6</v>
      </c>
      <c r="D3" s="10">
        <f t="shared" ref="D3:D13" si="0">B3+C3</f>
        <v>67.604965909090907</v>
      </c>
      <c r="G3" s="1" t="s">
        <v>16</v>
      </c>
      <c r="H3" s="1">
        <v>144</v>
      </c>
    </row>
    <row r="4" spans="1:8" ht="18.75" x14ac:dyDescent="0.3">
      <c r="A4" s="3" t="s">
        <v>2</v>
      </c>
      <c r="B4" s="4">
        <f>13.4*1.9*0.65</f>
        <v>16.548999999999999</v>
      </c>
      <c r="C4" s="6"/>
      <c r="D4" s="10">
        <f t="shared" si="0"/>
        <v>16.548999999999999</v>
      </c>
    </row>
    <row r="5" spans="1:8" ht="18.75" x14ac:dyDescent="0.3">
      <c r="A5" s="3" t="s">
        <v>3</v>
      </c>
      <c r="B5" s="4">
        <f>((3500*1.9)/(220*8)*0.65)</f>
        <v>2.4559659090909092</v>
      </c>
      <c r="C5" s="6"/>
      <c r="D5" s="10">
        <f t="shared" si="0"/>
        <v>2.4559659090909092</v>
      </c>
    </row>
    <row r="6" spans="1:8" ht="18.75" x14ac:dyDescent="0.3">
      <c r="A6" s="2" t="s">
        <v>4</v>
      </c>
      <c r="B6" s="6"/>
      <c r="C6" s="5">
        <f>0.22*144*2.4</f>
        <v>76.031999999999996</v>
      </c>
      <c r="D6" s="10">
        <f t="shared" si="0"/>
        <v>76.031999999999996</v>
      </c>
    </row>
    <row r="7" spans="1:8" ht="18.75" x14ac:dyDescent="0.3">
      <c r="A7" s="2" t="s">
        <v>5</v>
      </c>
      <c r="B7" s="5">
        <f>SUM(B8:B10)</f>
        <v>5.0666666666666673</v>
      </c>
      <c r="C7" s="5">
        <f>SUM(C8:C10)</f>
        <v>732.48</v>
      </c>
      <c r="D7" s="10">
        <f t="shared" si="0"/>
        <v>737.54666666666674</v>
      </c>
    </row>
    <row r="8" spans="1:8" ht="18.75" x14ac:dyDescent="0.3">
      <c r="A8" s="3" t="s">
        <v>11</v>
      </c>
      <c r="B8" s="4">
        <f>(38/1200)*160</f>
        <v>5.0666666666666673</v>
      </c>
      <c r="C8" s="7"/>
      <c r="D8" s="10">
        <f t="shared" si="0"/>
        <v>5.0666666666666673</v>
      </c>
    </row>
    <row r="9" spans="1:8" ht="18.75" x14ac:dyDescent="0.3">
      <c r="A9" s="3" t="s">
        <v>12</v>
      </c>
      <c r="B9" s="8"/>
      <c r="C9" s="4">
        <f>(60*144*100)/3600</f>
        <v>240</v>
      </c>
      <c r="D9" s="10">
        <f t="shared" si="0"/>
        <v>240</v>
      </c>
    </row>
    <row r="10" spans="1:8" ht="18.75" x14ac:dyDescent="0.3">
      <c r="A10" s="3" t="s">
        <v>13</v>
      </c>
      <c r="B10" s="9"/>
      <c r="C10" s="4">
        <f>(60*144*27*1.9)/900</f>
        <v>492.48</v>
      </c>
      <c r="D10" s="10">
        <f t="shared" si="0"/>
        <v>492.48</v>
      </c>
    </row>
    <row r="11" spans="1:8" ht="18.75" x14ac:dyDescent="0.3">
      <c r="A11" s="1" t="s">
        <v>6</v>
      </c>
      <c r="B11" s="5">
        <f>(0.1*50000*2.7)/(220*8)</f>
        <v>7.6704545454545459</v>
      </c>
      <c r="C11" s="5">
        <f>(0.1*17000*20.16)/(220*8)</f>
        <v>19.472727272727273</v>
      </c>
      <c r="D11" s="10">
        <f t="shared" si="0"/>
        <v>27.143181818181819</v>
      </c>
    </row>
    <row r="12" spans="1:8" ht="18.75" x14ac:dyDescent="0.3">
      <c r="A12" s="1" t="s">
        <v>7</v>
      </c>
      <c r="B12" s="5">
        <f>0.2*B3</f>
        <v>3.8009931818181819</v>
      </c>
      <c r="C12" s="5">
        <f>0.2*C3</f>
        <v>9.7200000000000006</v>
      </c>
      <c r="D12" s="10">
        <f t="shared" si="0"/>
        <v>13.520993181818183</v>
      </c>
    </row>
    <row r="13" spans="1:8" ht="19.5" thickBot="1" x14ac:dyDescent="0.35">
      <c r="A13" s="1" t="s">
        <v>8</v>
      </c>
      <c r="B13" s="5">
        <f>2*2.7*6.25</f>
        <v>33.75</v>
      </c>
      <c r="C13" s="5">
        <f>2*20.16*6.25</f>
        <v>252</v>
      </c>
      <c r="D13" s="10">
        <f t="shared" si="0"/>
        <v>285.75</v>
      </c>
    </row>
    <row r="14" spans="1:8" ht="19.5" thickBot="1" x14ac:dyDescent="0.35">
      <c r="A14" s="11" t="s">
        <v>9</v>
      </c>
      <c r="B14" s="12">
        <f>B2+B3+B7+B11+B12+B13</f>
        <v>84.633989393939402</v>
      </c>
      <c r="C14" s="13">
        <f>C2+C3+C6+C7+C11+C12+C13</f>
        <v>1177.2501818181818</v>
      </c>
      <c r="D14" s="14">
        <f>B14+C14</f>
        <v>1261.8841712121211</v>
      </c>
      <c r="E14" s="18">
        <f>D14/288</f>
        <v>4.3815422611531982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C12" sqref="C12"/>
    </sheetView>
  </sheetViews>
  <sheetFormatPr defaultRowHeight="15" x14ac:dyDescent="0.25"/>
  <cols>
    <col min="1" max="1" width="47.7109375" customWidth="1"/>
    <col min="2" max="2" width="23" customWidth="1"/>
    <col min="3" max="3" width="22.7109375" customWidth="1"/>
    <col min="4" max="4" width="25.28515625" customWidth="1"/>
    <col min="5" max="5" width="18.42578125" customWidth="1"/>
    <col min="6" max="6" width="16.7109375" customWidth="1"/>
  </cols>
  <sheetData>
    <row r="1" spans="1:5" ht="19.5" thickBot="1" x14ac:dyDescent="0.35">
      <c r="A1" s="15"/>
      <c r="B1" s="16" t="s">
        <v>14</v>
      </c>
      <c r="C1" s="16" t="s">
        <v>0</v>
      </c>
      <c r="D1" s="16" t="s">
        <v>17</v>
      </c>
      <c r="E1" s="17" t="s">
        <v>9</v>
      </c>
    </row>
    <row r="2" spans="1:5" ht="18.75" x14ac:dyDescent="0.3">
      <c r="A2" s="2" t="s">
        <v>10</v>
      </c>
      <c r="B2" s="5">
        <f>(0.2*50000*2.7/(220*8))</f>
        <v>15.340909090909092</v>
      </c>
      <c r="C2" s="5">
        <f>(0.2*17000*10.08/(220*8))</f>
        <v>19.472727272727273</v>
      </c>
      <c r="D2" s="5">
        <f>(0.2*150000*4.32/(220*8))</f>
        <v>73.63636363636364</v>
      </c>
      <c r="E2" s="10">
        <f>B2+C2+D2</f>
        <v>108.45</v>
      </c>
    </row>
    <row r="3" spans="1:5" ht="18.75" x14ac:dyDescent="0.3">
      <c r="A3" s="2" t="s">
        <v>1</v>
      </c>
      <c r="B3" s="5">
        <f>SUM(B4:B5)</f>
        <v>19.00496590909091</v>
      </c>
      <c r="C3" s="2">
        <f>45*7.2*0.075</f>
        <v>24.3</v>
      </c>
      <c r="D3" s="2">
        <f>D6</f>
        <v>78.162500000000009</v>
      </c>
      <c r="E3" s="10">
        <f t="shared" ref="E3:E5" si="0">B3+C3+D3</f>
        <v>121.46746590909092</v>
      </c>
    </row>
    <row r="4" spans="1:5" ht="18.75" x14ac:dyDescent="0.3">
      <c r="A4" s="3" t="s">
        <v>2</v>
      </c>
      <c r="B4" s="4">
        <f>13.4*1.9*0.65</f>
        <v>16.548999999999999</v>
      </c>
      <c r="C4" s="6"/>
      <c r="D4" s="6"/>
      <c r="E4" s="10">
        <f t="shared" si="0"/>
        <v>16.548999999999999</v>
      </c>
    </row>
    <row r="5" spans="1:5" ht="18.75" x14ac:dyDescent="0.3">
      <c r="A5" s="3" t="s">
        <v>3</v>
      </c>
      <c r="B5" s="4">
        <f>((3500*1.9)/(220*8)*0.65)</f>
        <v>2.4559659090909092</v>
      </c>
      <c r="C5" s="6"/>
      <c r="D5" s="6"/>
      <c r="E5" s="10">
        <f t="shared" si="0"/>
        <v>2.4559659090909092</v>
      </c>
    </row>
    <row r="6" spans="1:5" ht="18.75" x14ac:dyDescent="0.3">
      <c r="A6" s="3" t="s">
        <v>18</v>
      </c>
      <c r="B6" s="8"/>
      <c r="C6" s="6"/>
      <c r="D6" s="19">
        <f>37*3.25*0.65</f>
        <v>78.162500000000009</v>
      </c>
      <c r="E6" s="10"/>
    </row>
    <row r="7" spans="1:5" ht="18.75" x14ac:dyDescent="0.3">
      <c r="A7" s="2" t="s">
        <v>4</v>
      </c>
      <c r="B7" s="6"/>
      <c r="C7" s="5">
        <f>0.22*72*2.4</f>
        <v>38.015999999999998</v>
      </c>
      <c r="D7" s="9"/>
      <c r="E7" s="10">
        <f>B7+C7</f>
        <v>38.015999999999998</v>
      </c>
    </row>
    <row r="8" spans="1:5" ht="18.75" x14ac:dyDescent="0.3">
      <c r="A8" s="2" t="s">
        <v>5</v>
      </c>
      <c r="B8" s="5">
        <f>SUM(B9:B11)</f>
        <v>5.0666666666666673</v>
      </c>
      <c r="C8" s="5">
        <f>SUM(C9:C11)</f>
        <v>366.24</v>
      </c>
      <c r="D8" s="5">
        <f>SUM(D9:D14)</f>
        <v>71.37</v>
      </c>
      <c r="E8" s="10">
        <f>B8+C8+D8</f>
        <v>442.67666666666668</v>
      </c>
    </row>
    <row r="9" spans="1:5" ht="18.75" x14ac:dyDescent="0.3">
      <c r="A9" s="3" t="s">
        <v>11</v>
      </c>
      <c r="B9" s="4">
        <f>(38/1200)*160</f>
        <v>5.0666666666666673</v>
      </c>
      <c r="C9" s="7"/>
      <c r="D9" s="4">
        <f>(234/1200)*160</f>
        <v>31.200000000000003</v>
      </c>
      <c r="E9" s="10"/>
    </row>
    <row r="10" spans="1:5" ht="18.75" x14ac:dyDescent="0.3">
      <c r="A10" s="3" t="s">
        <v>12</v>
      </c>
      <c r="B10" s="8"/>
      <c r="C10" s="4">
        <f>(60*72*100)/3600</f>
        <v>120</v>
      </c>
      <c r="D10" s="8"/>
      <c r="E10" s="10"/>
    </row>
    <row r="11" spans="1:5" ht="18.75" x14ac:dyDescent="0.3">
      <c r="A11" s="3" t="s">
        <v>13</v>
      </c>
      <c r="B11" s="9"/>
      <c r="C11" s="4">
        <f>(60*72*27*1.9)/900</f>
        <v>246.24</v>
      </c>
      <c r="D11" s="8"/>
      <c r="E11" s="10"/>
    </row>
    <row r="12" spans="1:5" ht="18.75" x14ac:dyDescent="0.3">
      <c r="A12" s="3" t="s">
        <v>19</v>
      </c>
      <c r="B12" s="9"/>
      <c r="C12" s="4"/>
      <c r="D12" s="20">
        <f>265.8*0.15</f>
        <v>39.869999999999997</v>
      </c>
      <c r="E12" s="10"/>
    </row>
    <row r="13" spans="1:5" ht="18.75" x14ac:dyDescent="0.3">
      <c r="A13" s="3" t="s">
        <v>20</v>
      </c>
      <c r="B13" s="9"/>
      <c r="C13" s="4"/>
      <c r="D13" s="20">
        <v>0.15</v>
      </c>
      <c r="E13" s="10"/>
    </row>
    <row r="14" spans="1:5" ht="18.75" x14ac:dyDescent="0.3">
      <c r="A14" s="3" t="s">
        <v>21</v>
      </c>
      <c r="B14" s="9"/>
      <c r="C14" s="4"/>
      <c r="D14" s="20">
        <v>0.15</v>
      </c>
      <c r="E14" s="10"/>
    </row>
    <row r="15" spans="1:5" ht="18.75" x14ac:dyDescent="0.3">
      <c r="A15" s="2" t="s">
        <v>6</v>
      </c>
      <c r="B15" s="5">
        <f>(0.1*50000*2.7)/(220*8)</f>
        <v>7.6704545454545459</v>
      </c>
      <c r="C15" s="5">
        <f>(0.1*17000*10.08)/(220*8)</f>
        <v>9.7363636363636363</v>
      </c>
      <c r="D15" s="5">
        <f>(0.1*150000*4.32/(220*8))</f>
        <v>36.81818181818182</v>
      </c>
      <c r="E15" s="10">
        <f>B15+C15+D15</f>
        <v>54.225000000000001</v>
      </c>
    </row>
    <row r="16" spans="1:5" ht="18.75" x14ac:dyDescent="0.3">
      <c r="A16" s="2" t="s">
        <v>7</v>
      </c>
      <c r="B16" s="5">
        <f>0.2*B3</f>
        <v>3.8009931818181819</v>
      </c>
      <c r="C16" s="5">
        <f>0.2*C3</f>
        <v>4.8600000000000003</v>
      </c>
      <c r="D16" s="5">
        <f>0.2*D3</f>
        <v>15.632500000000002</v>
      </c>
      <c r="E16" s="10">
        <f t="shared" ref="E16:E17" si="1">B16+C16+D16</f>
        <v>24.293493181818185</v>
      </c>
    </row>
    <row r="17" spans="1:6" ht="19.5" thickBot="1" x14ac:dyDescent="0.35">
      <c r="A17" s="2" t="s">
        <v>8</v>
      </c>
      <c r="B17" s="5">
        <f>2*2.7*6.25</f>
        <v>33.75</v>
      </c>
      <c r="C17" s="5">
        <f>2*10.08*6.25</f>
        <v>126</v>
      </c>
      <c r="D17" s="5">
        <f>2*(4.32+1.3)*6.25</f>
        <v>70.25</v>
      </c>
      <c r="E17" s="10">
        <f t="shared" si="1"/>
        <v>230</v>
      </c>
    </row>
    <row r="18" spans="1:6" ht="19.5" thickBot="1" x14ac:dyDescent="0.35">
      <c r="A18" s="11" t="s">
        <v>9</v>
      </c>
      <c r="B18" s="12">
        <f>B2+B3+B8+B15+B16+B17</f>
        <v>84.633989393939402</v>
      </c>
      <c r="C18" s="13">
        <f>C2+C3+C7+C8+C15+C16+C17</f>
        <v>588.62509090909089</v>
      </c>
      <c r="D18" s="13">
        <f>D2+D3+D7+D8+D15+D16+D17</f>
        <v>345.86954545454546</v>
      </c>
      <c r="E18" s="14">
        <f>B18+C18+D18</f>
        <v>1019.1286257575757</v>
      </c>
      <c r="F18" s="18">
        <f>E18/288</f>
        <v>3.5386410616582489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F18" sqref="F18"/>
    </sheetView>
  </sheetViews>
  <sheetFormatPr defaultRowHeight="15" x14ac:dyDescent="0.25"/>
  <cols>
    <col min="1" max="1" width="45.42578125" customWidth="1"/>
    <col min="2" max="2" width="28.7109375" customWidth="1"/>
    <col min="3" max="3" width="32.28515625" customWidth="1"/>
    <col min="4" max="4" width="25.7109375" customWidth="1"/>
  </cols>
  <sheetData>
    <row r="1" spans="1:5" ht="19.5" thickBot="1" x14ac:dyDescent="0.35">
      <c r="A1" s="15"/>
      <c r="B1" s="16" t="s">
        <v>0</v>
      </c>
      <c r="C1" s="16" t="s">
        <v>22</v>
      </c>
      <c r="D1" s="17" t="s">
        <v>9</v>
      </c>
    </row>
    <row r="2" spans="1:5" ht="18.75" x14ac:dyDescent="0.3">
      <c r="A2" s="2" t="s">
        <v>10</v>
      </c>
      <c r="B2" s="5">
        <f>(0.2*17000*5.1/(220*8))</f>
        <v>9.8522727272727266</v>
      </c>
      <c r="C2" s="5">
        <f>(0.2*200000*35/(220*8))</f>
        <v>795.4545454545455</v>
      </c>
      <c r="D2" s="10">
        <f>B2+C2</f>
        <v>805.30681818181824</v>
      </c>
    </row>
    <row r="3" spans="1:5" ht="18.75" x14ac:dyDescent="0.3">
      <c r="A3" s="2" t="s">
        <v>1</v>
      </c>
      <c r="B3" s="2">
        <f>45*3.6*0.075</f>
        <v>12.15</v>
      </c>
      <c r="C3" s="2">
        <f>60*25*0.075</f>
        <v>112.5</v>
      </c>
      <c r="D3" s="10">
        <f t="shared" ref="D3:D12" si="0">B3+C3</f>
        <v>124.65</v>
      </c>
    </row>
    <row r="4" spans="1:5" ht="18.75" x14ac:dyDescent="0.3">
      <c r="A4" s="2" t="s">
        <v>4</v>
      </c>
      <c r="B4" s="5">
        <f>0.22*36*2.4</f>
        <v>19.007999999999999</v>
      </c>
      <c r="C4" s="9"/>
      <c r="D4" s="10">
        <v>19</v>
      </c>
    </row>
    <row r="5" spans="1:5" ht="18.75" x14ac:dyDescent="0.3">
      <c r="A5" s="2" t="s">
        <v>5</v>
      </c>
      <c r="B5" s="5">
        <f>SUM(B6:B7)</f>
        <v>183.12</v>
      </c>
      <c r="C5" s="5">
        <f>SUM(C6:C8)</f>
        <v>134.56</v>
      </c>
      <c r="D5" s="10">
        <f t="shared" si="0"/>
        <v>317.68</v>
      </c>
    </row>
    <row r="6" spans="1:5" ht="18.75" x14ac:dyDescent="0.3">
      <c r="A6" s="3" t="s">
        <v>12</v>
      </c>
      <c r="B6" s="4">
        <f>(60*36*100)/3600</f>
        <v>60</v>
      </c>
      <c r="C6" s="8"/>
      <c r="D6" s="10"/>
    </row>
    <row r="7" spans="1:5" ht="18.75" x14ac:dyDescent="0.3">
      <c r="A7" s="3" t="s">
        <v>13</v>
      </c>
      <c r="B7" s="4">
        <f>(60*36*27*1.9)/900</f>
        <v>123.12</v>
      </c>
      <c r="C7" s="8"/>
      <c r="D7" s="10"/>
    </row>
    <row r="8" spans="1:5" ht="18.75" x14ac:dyDescent="0.3">
      <c r="A8" s="3" t="s">
        <v>23</v>
      </c>
      <c r="B8" s="8"/>
      <c r="C8" s="20">
        <f>50/2500*6728</f>
        <v>134.56</v>
      </c>
      <c r="D8" s="10"/>
    </row>
    <row r="9" spans="1:5" ht="18.75" x14ac:dyDescent="0.3">
      <c r="A9" s="2" t="s">
        <v>6</v>
      </c>
      <c r="B9" s="5">
        <f>(0.1*17000*5.1)/(220*8)</f>
        <v>4.9261363636363633</v>
      </c>
      <c r="C9" s="5">
        <f>(0.1*200000*35/(220*8))</f>
        <v>397.72727272727275</v>
      </c>
      <c r="D9" s="10">
        <f t="shared" si="0"/>
        <v>402.65340909090912</v>
      </c>
    </row>
    <row r="10" spans="1:5" ht="18.75" x14ac:dyDescent="0.3">
      <c r="A10" s="2" t="s">
        <v>7</v>
      </c>
      <c r="B10" s="5">
        <f>0.2*B3</f>
        <v>2.4300000000000002</v>
      </c>
      <c r="C10" s="5">
        <f>0.2*C3</f>
        <v>22.5</v>
      </c>
      <c r="D10" s="10">
        <f t="shared" si="0"/>
        <v>24.93</v>
      </c>
    </row>
    <row r="11" spans="1:5" ht="19.5" thickBot="1" x14ac:dyDescent="0.35">
      <c r="A11" s="2" t="s">
        <v>8</v>
      </c>
      <c r="B11" s="5">
        <f>2*5.1*6.25</f>
        <v>63.749999999999993</v>
      </c>
      <c r="C11" s="5">
        <f>2*(35)*6.25</f>
        <v>437.5</v>
      </c>
      <c r="D11" s="10">
        <f t="shared" si="0"/>
        <v>501.25</v>
      </c>
    </row>
    <row r="12" spans="1:5" ht="19.5" thickBot="1" x14ac:dyDescent="0.35">
      <c r="A12" s="11" t="s">
        <v>9</v>
      </c>
      <c r="B12" s="13">
        <f>B2+B3+B4+B5+B9+B10+B11</f>
        <v>295.23640909090909</v>
      </c>
      <c r="C12" s="13">
        <f>C2+C3+C4+C5+C9+C10+C11</f>
        <v>1900.2418181818182</v>
      </c>
      <c r="D12" s="21">
        <f t="shared" si="0"/>
        <v>2195.4782272727271</v>
      </c>
      <c r="E12" s="2">
        <f>D12/72</f>
        <v>30.492753156565655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συρματοκοπή</vt:lpstr>
      <vt:lpstr>συρματοκοπή με εκρηκτικά</vt:lpstr>
      <vt:lpstr>συρματοκοπή και αλυσοπρίονο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dcterms:created xsi:type="dcterms:W3CDTF">2020-04-06T10:57:30Z</dcterms:created>
  <dcterms:modified xsi:type="dcterms:W3CDTF">2022-05-19T15:08:12Z</dcterms:modified>
</cp:coreProperties>
</file>